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'COPARTICIPACION'!$A$2:$D$19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<sst xmlns="http://schemas.openxmlformats.org/spreadsheetml/2006/main" count="385" uniqueCount="231">
  <si>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</si>
  <si>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</si>
  <si>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</si>
  <si>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</si>
  <si>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</si>
  <si>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</si>
  <si>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</si>
  <si>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</si>
  <si>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</si>
  <si>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</si>
  <si>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</si>
  <si>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</si>
  <si>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</si>
  <si>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</si>
  <si>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</si>
  <si>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</si>
  <si>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</si>
  <si>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</si>
  <si>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</si>
  <si>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</si>
  <si>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</si>
  <si>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</si>
  <si>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</si>
  <si>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</si>
  <si>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</si>
  <si>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</si>
  <si>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</si>
  <si>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</si>
  <si>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</si>
  <si>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</si>
  <si>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</si>
  <si>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</si>
  <si>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</si>
  <si>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</si>
  <si>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</si>
  <si>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</si>
  <si>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</si>
  <si>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</si>
  <si>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</si>
  <si>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</si>
  <si>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</si>
  <si>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</si>
  <si>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</si>
  <si>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</si>
  <si>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</si>
  <si>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</si>
  <si>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</si>
  <si>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</si>
  <si>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</si>
  <si>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</si>
  <si>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</si>
  <si>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</si>
  <si>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</si>
  <si>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</si>
  <si>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</si>
  <si>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</si>
  <si>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</si>
  <si>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</si>
  <si>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</si>
  <si>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</si>
  <si>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</si>
  <si>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</si>
  <si>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</si>
  <si>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</si>
  <si>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</si>
  <si>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</si>
  <si>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</si>
  <si>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</si>
  <si>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</si>
  <si>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</si>
  <si>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</si>
  <si>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</si>
  <si>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</si>
  <si>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</si>
  <si>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</si>
  <si>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</si>
  <si>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</si>
  <si>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</si>
  <si>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</si>
  <si>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</si>
  <si>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</si>
  <si>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</si>
  <si>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</si>
  <si>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</si>
  <si>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</si>
  <si>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</si>
  <si>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</si>
  <si>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</si>
  <si>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</si>
  <si>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</si>
  <si>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</si>
  <si>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</si>
  <si>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</si>
  <si>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</si>
  <si>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</si>
  <si>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</si>
  <si>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</si>
  <si>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</si>
  <si>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</si>
  <si>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</si>
  <si>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</si>
  <si>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</si>
  <si>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</si>
  <si>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</si>
  <si>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</si>
  <si>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</si>
  <si>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</si>
  <si>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</si>
  <si>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</si>
  <si>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</si>
  <si>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</si>
  <si>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</si>
  <si>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</si>
  <si>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</si>
  <si>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</si>
  <si>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</si>
  <si>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</si>
  <si>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</si>
  <si>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</si>
  <si>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</si>
  <si>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</si>
  <si>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</si>
  <si>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</si>
  <si>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</si>
  <si>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</si>
  <si>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</si>
  <si>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</si>
  <si>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</si>
  <si>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</si>
  <si>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</si>
  <si>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</si>
  <si>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</si>
  <si>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</si>
  <si>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</si>
  <si>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</si>
  <si>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</si>
  <si>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</si>
  <si>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</si>
  <si>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</si>
  <si>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</si>
  <si>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</si>
  <si>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</si>
  <si>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</si>
  <si>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</si>
  <si>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</si>
  <si>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</si>
  <si>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</si>
  <si>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</si>
  <si>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</si>
  <si>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</si>
  <si>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</si>
  <si>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</si>
  <si>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</si>
  <si>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</si>
  <si>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</si>
  <si>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</si>
  <si>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</si>
  <si>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</si>
  <si>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</si>
  <si>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</si>
  <si>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</si>
  <si>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</si>
  <si>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</si>
  <si>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</si>
  <si>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</si>
  <si>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</si>
  <si>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</si>
  <si>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</si>
  <si>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</si>
  <si>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</si>
  <si>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</si>
  <si>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</si>
  <si>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</si>
  <si>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</si>
  <si>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</si>
  <si>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</si>
  <si>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</si>
  <si>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</si>
  <si>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</si>
  <si>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</si>
  <si>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</si>
  <si>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</si>
  <si>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</si>
  <si>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</si>
  <si>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</si>
  <si>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</si>
  <si>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</si>
  <si>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</si>
  <si>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</si>
  <si>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</si>
  <si>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</si>
  <si>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</si>
  <si>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</si>
  <si>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</si>
  <si>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</si>
  <si>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</si>
  <si>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</si>
  <si>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</si>
  <si>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</si>
  <si>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</si>
  <si>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</si>
  <si>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</si>
  <si>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</si>
  <si>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</si>
  <si>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</si>
  <si>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</si>
  <si>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</si>
  <si>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</si>
  <si>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</si>
  <si>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</si>
  <si>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XVIII -</t>
  </si>
  <si>
    <t>I.A) DATOS DEL MES DE MAYO DE 2015</t>
  </si>
  <si>
    <t>(2)Corresponde a la ejecución del mes de Mayo de 2014.</t>
  </si>
  <si>
    <t>(3)Corresponde a la ejecución presupuestaria del mes de Mayo  de 2015</t>
  </si>
  <si>
    <t>(4)Corresponde a la ejecución del mes de Mayo de 2014</t>
  </si>
  <si>
    <t>(5)Corresponde a la ejecución presupuestaria del mes de Mayo de 2015.</t>
  </si>
  <si>
    <t>I.B) DATOS ACUMULADOS AL MES DE MAYO DE 2015</t>
  </si>
  <si>
    <t>(2)Corresponde a la ejecución acumulada al mes de Mayo de 2014.</t>
  </si>
  <si>
    <t>(3)Corresponde a la ejecución presupuestaria acumulada al mes de Mayo  de 2015</t>
  </si>
  <si>
    <t>(4)Corresponde a la ejecución acumulada al mes de Mayo de 2014</t>
  </si>
  <si>
    <t>(5)Corresponde a la ejecución presupuestaria acumulada al mes de Mayo de 2015.</t>
  </si>
  <si>
    <t>II-A) DATOS DEL MES DE MAYO DE 2015</t>
  </si>
  <si>
    <t>(2) Ejecución presupuestaria del mes de Mayo 2015 (Incluye déficit de la Caja de Jubilaciones y Pens.)</t>
  </si>
  <si>
    <t>(3) Cifras de la ejecución presupuestaria del mes de Mayo de 2014.</t>
  </si>
  <si>
    <t>(2) Ejecución presupuestaria del mes de Mayo 2015.(Incluye déficit de la Caja de Jubilaciones y Pens.)</t>
  </si>
  <si>
    <t>II-B) DATOS ACUMULADOS AL MES DE MAYO DE 2015</t>
  </si>
  <si>
    <t>(2) Ejecución presupuestaria acumulada al mes de Mayo 2015 (Incluye déficit de la Caja de Jubilaciones y Pens.)</t>
  </si>
  <si>
    <t>(3) Cifras de la ejecución presupuestaria acumulada al mes de Mayo de 2014.</t>
  </si>
  <si>
    <t>(1) Corresponde a la ejecución acumulada al mes de Mayo de 2015.</t>
  </si>
  <si>
    <t>(2) Cifras de ejecución acumulada al mes de Mayo de 2014.</t>
  </si>
  <si>
    <t>Ejecución presupuestaria acumulada al mes de Mayo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</si>
</sst>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77">
      <selection activeCell="C107" sqref="C107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211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7096.670999999999</v>
      </c>
      <c r="D7" s="30">
        <f>+C7/$C$16*100</f>
        <v>97.37201373616874</v>
      </c>
      <c r="E7" s="30">
        <v>5397.240000000001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5258.932</v>
      </c>
      <c r="D8" s="29">
        <f aca="true" t="shared" si="0" ref="D8:D16">+C8/$C$16*100</f>
        <v>72.15676180304503</v>
      </c>
      <c r="E8" s="29">
        <v>3854.49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1138.916</v>
      </c>
      <c r="D9" s="29">
        <f t="shared" si="0"/>
        <v>15.626840302494276</v>
      </c>
      <c r="E9" s="29">
        <v>956.59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425.766</v>
      </c>
      <c r="D10" s="29">
        <f t="shared" si="0"/>
        <v>5.841850749512501</v>
      </c>
      <c r="E10" s="29">
        <v>326.52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273.057</v>
      </c>
      <c r="D11" s="29">
        <f t="shared" si="0"/>
        <v>3.746560881116939</v>
      </c>
      <c r="E11" s="29">
        <v>259.64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191.53300000000002</v>
      </c>
      <c r="D12" s="30">
        <f t="shared" si="0"/>
        <v>2.627986263831254</v>
      </c>
      <c r="E12" s="30">
        <v>153.01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179.235</v>
      </c>
      <c r="D14" s="29">
        <f t="shared" si="0"/>
        <v>2.459247847617877</v>
      </c>
      <c r="E14" s="29">
        <v>143.81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12.298</v>
      </c>
      <c r="D15" s="29">
        <f t="shared" si="0"/>
        <v>0.16873841621337712</v>
      </c>
      <c r="E15" s="29">
        <v>9.2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7288.204</v>
      </c>
      <c r="D16" s="32">
        <f t="shared" si="0"/>
        <v>100</v>
      </c>
      <c r="E16" s="32">
        <v>5550.250000000001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212</v>
      </c>
      <c r="B18" s="121"/>
      <c r="C18" s="121"/>
      <c r="D18" s="121"/>
      <c r="E18" s="121"/>
      <c r="F18" s="33"/>
    </row>
    <row r="19" spans="1:6" ht="16.5" customHeight="1">
      <c r="A19" t="s">
        <v>213</v>
      </c>
      <c r="B19" s="33"/>
      <c r="C19" s="33"/>
      <c r="D19" s="33"/>
      <c r="E19" s="33"/>
      <c r="F19" s="33"/>
    </row>
    <row r="20" spans="1:6" ht="16.5" customHeight="1" hidden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MAYO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5258.926</v>
      </c>
      <c r="D31" s="30">
        <f aca="true" t="shared" si="1" ref="D31:D48">+C31/$C$49*100</f>
        <v>72.15669927919122</v>
      </c>
      <c r="E31" s="30">
        <v>3854.485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1695.954</v>
      </c>
      <c r="D32" s="29">
        <f t="shared" si="1"/>
        <v>23.269854485372385</v>
      </c>
      <c r="E32" s="29">
        <v>1216.71</v>
      </c>
      <c r="F32" s="28"/>
    </row>
    <row r="33" spans="1:6" ht="16.5" customHeight="1">
      <c r="A33" s="4" t="s">
        <v>62</v>
      </c>
      <c r="B33" s="29">
        <v>15288.383</v>
      </c>
      <c r="C33" s="29">
        <v>1365.619</v>
      </c>
      <c r="D33" s="29">
        <f t="shared" si="1"/>
        <v>18.737392295109274</v>
      </c>
      <c r="E33" s="29">
        <v>984.66</v>
      </c>
      <c r="F33" s="28"/>
    </row>
    <row r="34" spans="1:6" ht="16.5" customHeight="1">
      <c r="A34" s="4" t="s">
        <v>63</v>
      </c>
      <c r="B34" s="29">
        <v>137.075</v>
      </c>
      <c r="C34" s="29">
        <v>6.882</v>
      </c>
      <c r="D34" s="29">
        <f t="shared" si="1"/>
        <v>0.09442658148059013</v>
      </c>
      <c r="E34" s="29">
        <v>4.91</v>
      </c>
      <c r="F34" s="28"/>
    </row>
    <row r="35" spans="1:6" ht="16.5" customHeight="1">
      <c r="A35" s="4" t="s">
        <v>64</v>
      </c>
      <c r="B35" s="29">
        <v>1599.597</v>
      </c>
      <c r="C35" s="29">
        <v>137.511</v>
      </c>
      <c r="D35" s="29">
        <f t="shared" si="1"/>
        <v>1.886761645739237</v>
      </c>
      <c r="E35" s="29">
        <v>101.21</v>
      </c>
      <c r="F35" s="28"/>
    </row>
    <row r="36" spans="1:6" ht="16.5" customHeight="1">
      <c r="A36" s="4" t="s">
        <v>65</v>
      </c>
      <c r="B36" s="29">
        <v>2004.111</v>
      </c>
      <c r="C36" s="29">
        <v>181.806</v>
      </c>
      <c r="D36" s="29">
        <f t="shared" si="1"/>
        <v>2.4945247126794787</v>
      </c>
      <c r="E36" s="29">
        <v>123.17</v>
      </c>
      <c r="F36" s="28"/>
    </row>
    <row r="37" spans="1:6" ht="16.5" customHeight="1">
      <c r="A37" s="4" t="s">
        <v>66</v>
      </c>
      <c r="B37" s="29">
        <v>32.469</v>
      </c>
      <c r="C37" s="29">
        <v>4.136</v>
      </c>
      <c r="D37" s="29">
        <f t="shared" si="1"/>
        <v>0.05674925036380715</v>
      </c>
      <c r="E37" s="29">
        <v>2.76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3562.972</v>
      </c>
      <c r="D38" s="29">
        <f t="shared" si="1"/>
        <v>48.88684479381883</v>
      </c>
      <c r="E38" s="29">
        <v>2637.775</v>
      </c>
      <c r="F38" s="28"/>
    </row>
    <row r="39" spans="1:6" ht="16.5" customHeight="1">
      <c r="A39" s="4" t="s">
        <v>68</v>
      </c>
      <c r="B39" s="29">
        <v>13983.847</v>
      </c>
      <c r="C39" s="29">
        <v>1926.193</v>
      </c>
      <c r="D39" s="29">
        <f t="shared" si="1"/>
        <v>26.428918956966342</v>
      </c>
      <c r="E39" s="29">
        <v>1277.01</v>
      </c>
      <c r="F39" s="28"/>
    </row>
    <row r="40" spans="1:6" ht="16.5" customHeight="1">
      <c r="A40" s="4" t="s">
        <v>69</v>
      </c>
      <c r="B40" s="29">
        <v>946.3000000000001</v>
      </c>
      <c r="C40" s="29">
        <v>262.237</v>
      </c>
      <c r="D40" s="29">
        <f t="shared" si="1"/>
        <v>3.598102796821493</v>
      </c>
      <c r="E40" s="29">
        <v>217.64</v>
      </c>
      <c r="F40" s="28"/>
    </row>
    <row r="41" spans="1:6" ht="16.5" customHeight="1">
      <c r="A41" s="4" t="s">
        <v>70</v>
      </c>
      <c r="B41" s="29">
        <v>15556.776</v>
      </c>
      <c r="C41" s="29">
        <v>1083.558</v>
      </c>
      <c r="D41" s="29">
        <f t="shared" si="1"/>
        <v>14.867288255731658</v>
      </c>
      <c r="E41" s="29">
        <v>902.52</v>
      </c>
      <c r="F41" s="28"/>
    </row>
    <row r="42" spans="1:6" ht="16.5" customHeight="1">
      <c r="A42" s="4" t="s">
        <v>71</v>
      </c>
      <c r="B42" s="29">
        <v>1107.131</v>
      </c>
      <c r="C42" s="29">
        <v>94.447</v>
      </c>
      <c r="D42" s="29">
        <f t="shared" si="1"/>
        <v>1.295888890017044</v>
      </c>
      <c r="E42" s="29">
        <v>67.96</v>
      </c>
      <c r="F42" s="28"/>
    </row>
    <row r="43" spans="1:6" ht="16.5" customHeight="1">
      <c r="A43" s="4" t="s">
        <v>72</v>
      </c>
      <c r="B43" s="29">
        <v>823.684</v>
      </c>
      <c r="C43" s="29">
        <v>63.444</v>
      </c>
      <c r="D43" s="29">
        <f t="shared" si="1"/>
        <v>0.870502765977123</v>
      </c>
      <c r="E43" s="29">
        <v>49.144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0.1617820142745769</v>
      </c>
      <c r="E44" s="29">
        <v>11.791</v>
      </c>
      <c r="F44" s="28"/>
    </row>
    <row r="45" spans="1:6" ht="16.5" customHeight="1">
      <c r="A45" s="4" t="s">
        <v>66</v>
      </c>
      <c r="B45" s="29">
        <v>1638.547</v>
      </c>
      <c r="C45" s="29">
        <v>121.302</v>
      </c>
      <c r="D45" s="29">
        <f t="shared" si="1"/>
        <v>1.6643611140305936</v>
      </c>
      <c r="E45" s="29">
        <v>111.71</v>
      </c>
      <c r="F45" s="28"/>
    </row>
    <row r="46" spans="1:6" ht="18" customHeight="1">
      <c r="A46" s="9" t="s">
        <v>89</v>
      </c>
      <c r="B46" s="30">
        <v>4048.023</v>
      </c>
      <c r="C46" s="30">
        <v>425.786</v>
      </c>
      <c r="D46" s="30">
        <f t="shared" si="1"/>
        <v>5.842126768714698</v>
      </c>
      <c r="E46" s="30">
        <v>326.53</v>
      </c>
      <c r="F46" s="28"/>
    </row>
    <row r="47" spans="1:6" ht="30">
      <c r="A47" s="34" t="s">
        <v>74</v>
      </c>
      <c r="B47" s="36">
        <v>19232.753999999994</v>
      </c>
      <c r="C47" s="36">
        <f>7288.2-5684.76</f>
        <v>1603.4399999999996</v>
      </c>
      <c r="D47" s="36">
        <f t="shared" si="1"/>
        <v>22.000487911833392</v>
      </c>
      <c r="E47" s="36">
        <v>1368.3500000000004</v>
      </c>
      <c r="F47" s="28"/>
    </row>
    <row r="48" spans="1:6" ht="19.5" customHeight="1">
      <c r="A48" s="35" t="s">
        <v>75</v>
      </c>
      <c r="B48" s="36">
        <v>62.471000000000004</v>
      </c>
      <c r="C48" s="36">
        <f>0.05+17.357-17.357</f>
        <v>0.05000000000000071</v>
      </c>
      <c r="D48" s="36">
        <f t="shared" si="1"/>
        <v>0.0006860402606843322</v>
      </c>
      <c r="E48" s="36">
        <v>0.8799999999999999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7288.202</v>
      </c>
      <c r="D49" s="36">
        <f>+C49/$C$49*100</f>
        <v>100</v>
      </c>
      <c r="E49" s="36">
        <v>5550.245</v>
      </c>
      <c r="F49" s="28"/>
    </row>
    <row r="50" spans="1:5" ht="47.25" customHeight="1">
      <c r="A50" s="120" t="s">
        <v>90</v>
      </c>
      <c r="B50" s="120"/>
      <c r="C50" s="120"/>
      <c r="D50" s="120"/>
      <c r="E50" s="120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214</v>
      </c>
      <c r="B53" s="33"/>
      <c r="C53" s="33"/>
      <c r="D53" s="33"/>
      <c r="E53" s="33"/>
    </row>
    <row r="54" ht="16.5" customHeight="1">
      <c r="A54" t="s">
        <v>215</v>
      </c>
    </row>
    <row r="55" ht="15" hidden="1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216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29815.854000000003</v>
      </c>
      <c r="D66" s="30">
        <f>+C66/$C$75*100</f>
        <v>97.74100343026183</v>
      </c>
      <c r="E66" s="30">
        <v>22471.339999999997</v>
      </c>
    </row>
    <row r="67" spans="1:5" ht="15">
      <c r="A67" s="4" t="s">
        <v>4</v>
      </c>
      <c r="B67" s="29">
        <v>53289.40900000001</v>
      </c>
      <c r="C67" s="29">
        <v>21519.217</v>
      </c>
      <c r="D67" s="29">
        <f>+C67/$C$75*100</f>
        <v>70.54333787030043</v>
      </c>
      <c r="E67" s="29">
        <v>16125.74</v>
      </c>
    </row>
    <row r="68" spans="1:5" ht="15">
      <c r="A68" s="4" t="s">
        <v>5</v>
      </c>
      <c r="B68" s="29">
        <v>12759.557</v>
      </c>
      <c r="C68" s="29">
        <v>4876.886</v>
      </c>
      <c r="D68" s="29">
        <f aca="true" t="shared" si="2" ref="D68:D75">+C68/$C$75*100</f>
        <v>15.987190279875795</v>
      </c>
      <c r="E68" s="29">
        <v>3722.4</v>
      </c>
    </row>
    <row r="69" spans="1:5" ht="15">
      <c r="A69" s="4" t="s">
        <v>6</v>
      </c>
      <c r="B69" s="29">
        <v>4048.026</v>
      </c>
      <c r="C69" s="29">
        <v>1874.857</v>
      </c>
      <c r="D69" s="29">
        <f t="shared" si="2"/>
        <v>6.146072638679087</v>
      </c>
      <c r="E69" s="29">
        <v>1430.67</v>
      </c>
    </row>
    <row r="70" spans="1:5" ht="15">
      <c r="A70" s="4" t="s">
        <v>7</v>
      </c>
      <c r="B70" s="29">
        <v>3968.801</v>
      </c>
      <c r="C70" s="29">
        <v>1544.894</v>
      </c>
      <c r="D70" s="29">
        <f t="shared" si="2"/>
        <v>5.064402641406511</v>
      </c>
      <c r="E70" s="29">
        <v>1192.53</v>
      </c>
    </row>
    <row r="71" spans="1:5" ht="15">
      <c r="A71" s="9" t="s">
        <v>8</v>
      </c>
      <c r="B71" s="30">
        <v>2566.863</v>
      </c>
      <c r="C71" s="30">
        <f>SUM(C72:C74)</f>
        <v>689.106</v>
      </c>
      <c r="D71" s="30">
        <f t="shared" si="2"/>
        <v>2.258996569738167</v>
      </c>
      <c r="E71" s="30">
        <v>666.8000000000001</v>
      </c>
    </row>
    <row r="72" spans="1:5" ht="15">
      <c r="A72" s="4" t="s">
        <v>9</v>
      </c>
      <c r="B72" s="29"/>
      <c r="C72" s="29">
        <v>0.048</v>
      </c>
      <c r="D72" s="29">
        <f t="shared" si="2"/>
        <v>0.00015735146022155083</v>
      </c>
      <c r="E72" s="29"/>
    </row>
    <row r="73" spans="1:5" ht="15">
      <c r="A73" s="4" t="s">
        <v>10</v>
      </c>
      <c r="B73" s="29">
        <v>2441.466</v>
      </c>
      <c r="C73" s="29">
        <v>625.985</v>
      </c>
      <c r="D73" s="29">
        <f t="shared" si="2"/>
        <v>2.0520761213914063</v>
      </c>
      <c r="E73" s="29">
        <v>622.2</v>
      </c>
    </row>
    <row r="74" spans="1:5" ht="15">
      <c r="A74" s="4" t="s">
        <v>11</v>
      </c>
      <c r="B74" s="29">
        <v>125.397</v>
      </c>
      <c r="C74" s="29">
        <v>63.073</v>
      </c>
      <c r="D74" s="29">
        <f t="shared" si="2"/>
        <v>0.20676309688653907</v>
      </c>
      <c r="E74" s="29">
        <v>44.6</v>
      </c>
    </row>
    <row r="75" spans="1:5" ht="15">
      <c r="A75" s="10" t="s">
        <v>13</v>
      </c>
      <c r="B75" s="32">
        <v>76632.65600000002</v>
      </c>
      <c r="C75" s="32">
        <f>+C71+C66</f>
        <v>30504.960000000003</v>
      </c>
      <c r="D75" s="32">
        <f t="shared" si="2"/>
        <v>100</v>
      </c>
      <c r="E75" s="32">
        <v>23138.139999999996</v>
      </c>
    </row>
    <row r="76" spans="1:5" ht="31.5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217</v>
      </c>
      <c r="B77" s="121"/>
      <c r="C77" s="121"/>
      <c r="D77" s="121"/>
      <c r="E77" s="121"/>
    </row>
    <row r="78" spans="1:5" ht="15">
      <c r="A78" t="s">
        <v>218</v>
      </c>
      <c r="B78" s="50"/>
      <c r="C78" s="50"/>
      <c r="D78" s="50"/>
      <c r="E78" s="50"/>
    </row>
    <row r="79" spans="1:5" ht="15" hidden="1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MAYO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21519.222</v>
      </c>
      <c r="D90" s="30">
        <f>+C90/$C$108*100</f>
        <v>70.54336351116194</v>
      </c>
      <c r="E90" s="30">
        <v>16125.737000000001</v>
      </c>
    </row>
    <row r="91" spans="1:5" ht="15">
      <c r="A91" s="4" t="s">
        <v>61</v>
      </c>
      <c r="B91" s="29">
        <v>19061.635000000002</v>
      </c>
      <c r="C91" s="29">
        <f>SUM(C92:C96)</f>
        <v>7808.298000000001</v>
      </c>
      <c r="D91" s="29">
        <f>+C91/$C$108*100</f>
        <v>25.596817776101698</v>
      </c>
      <c r="E91" s="29">
        <v>5828.026</v>
      </c>
    </row>
    <row r="92" spans="1:5" ht="15">
      <c r="A92" s="4" t="s">
        <v>62</v>
      </c>
      <c r="B92" s="29">
        <v>15288.383</v>
      </c>
      <c r="C92" s="29">
        <v>6140.26</v>
      </c>
      <c r="D92" s="29">
        <f aca="true" t="shared" si="3" ref="D92:D108">+C92/$C$108*100</f>
        <v>20.128729246487033</v>
      </c>
      <c r="E92" s="29">
        <v>4592.42</v>
      </c>
    </row>
    <row r="93" spans="1:5" ht="15">
      <c r="A93" s="4" t="s">
        <v>63</v>
      </c>
      <c r="B93" s="29">
        <v>137.075</v>
      </c>
      <c r="C93" s="29">
        <v>57.524</v>
      </c>
      <c r="D93" s="29">
        <f t="shared" si="3"/>
        <v>0.1885726371806601</v>
      </c>
      <c r="E93" s="29">
        <v>42.014</v>
      </c>
    </row>
    <row r="94" spans="1:5" ht="15">
      <c r="A94" s="4" t="s">
        <v>64</v>
      </c>
      <c r="B94" s="29">
        <v>1599.597</v>
      </c>
      <c r="C94" s="29">
        <v>758.03</v>
      </c>
      <c r="D94" s="29">
        <f t="shared" si="3"/>
        <v>2.4849404798354735</v>
      </c>
      <c r="E94" s="29">
        <v>576.52</v>
      </c>
    </row>
    <row r="95" spans="1:5" ht="15">
      <c r="A95" s="4" t="s">
        <v>65</v>
      </c>
      <c r="B95" s="29">
        <v>2004.111</v>
      </c>
      <c r="C95" s="29">
        <v>833.407</v>
      </c>
      <c r="D95" s="29">
        <f t="shared" si="3"/>
        <v>2.7320380334264374</v>
      </c>
      <c r="E95" s="29">
        <v>603.142</v>
      </c>
    </row>
    <row r="96" spans="1:5" ht="15">
      <c r="A96" s="4" t="s">
        <v>66</v>
      </c>
      <c r="B96" s="29">
        <v>32.469</v>
      </c>
      <c r="C96" s="29">
        <v>19.077</v>
      </c>
      <c r="D96" s="29">
        <f t="shared" si="3"/>
        <v>0.06253737917209257</v>
      </c>
      <c r="E96" s="29">
        <v>13.93</v>
      </c>
    </row>
    <row r="97" spans="1:5" ht="15">
      <c r="A97" s="4" t="s">
        <v>67</v>
      </c>
      <c r="B97" s="29">
        <v>34227.774000000005</v>
      </c>
      <c r="C97" s="29">
        <f>SUM(C98:C104)</f>
        <v>13710.923999999999</v>
      </c>
      <c r="D97" s="29">
        <f t="shared" si="3"/>
        <v>44.946545735060226</v>
      </c>
      <c r="E97" s="29">
        <v>10297.711000000001</v>
      </c>
    </row>
    <row r="98" spans="1:5" ht="15">
      <c r="A98" s="4" t="s">
        <v>68</v>
      </c>
      <c r="B98" s="29">
        <v>13983.847</v>
      </c>
      <c r="C98" s="29">
        <v>5871.33</v>
      </c>
      <c r="D98" s="29">
        <f t="shared" si="3"/>
        <v>19.247134793441433</v>
      </c>
      <c r="E98" s="29">
        <v>4138.96</v>
      </c>
    </row>
    <row r="99" spans="1:5" ht="15">
      <c r="A99" s="4" t="s">
        <v>69</v>
      </c>
      <c r="B99" s="29">
        <v>946.3000000000001</v>
      </c>
      <c r="C99" s="29">
        <v>431.188</v>
      </c>
      <c r="D99" s="29">
        <f t="shared" si="3"/>
        <v>1.4135014651389761</v>
      </c>
      <c r="E99" s="29">
        <v>340.83</v>
      </c>
    </row>
    <row r="100" spans="1:5" ht="15">
      <c r="A100" s="4" t="s">
        <v>70</v>
      </c>
      <c r="B100" s="29">
        <v>15556.776</v>
      </c>
      <c r="C100" s="29">
        <v>5868.25</v>
      </c>
      <c r="D100" s="29">
        <f t="shared" si="3"/>
        <v>19.23703807341994</v>
      </c>
      <c r="E100" s="29">
        <v>4622.25</v>
      </c>
    </row>
    <row r="101" spans="1:5" ht="15">
      <c r="A101" s="4" t="s">
        <v>71</v>
      </c>
      <c r="B101" s="29">
        <v>1107.131</v>
      </c>
      <c r="C101" s="29">
        <v>498.973</v>
      </c>
      <c r="D101" s="29">
        <f t="shared" si="3"/>
        <v>1.6357112595081273</v>
      </c>
      <c r="E101" s="29">
        <v>366.56</v>
      </c>
    </row>
    <row r="102" spans="1:5" ht="15">
      <c r="A102" s="4" t="s">
        <v>72</v>
      </c>
      <c r="B102" s="29">
        <v>823.684</v>
      </c>
      <c r="C102" s="29">
        <v>326.23</v>
      </c>
      <c r="D102" s="29">
        <f t="shared" si="3"/>
        <v>1.069432783315603</v>
      </c>
      <c r="E102" s="29">
        <v>225.207</v>
      </c>
    </row>
    <row r="103" spans="1:5" ht="15">
      <c r="A103" s="4" t="s">
        <v>73</v>
      </c>
      <c r="B103" s="29">
        <v>171.489</v>
      </c>
      <c r="C103" s="29">
        <v>88.955</v>
      </c>
      <c r="D103" s="29">
        <f t="shared" si="3"/>
        <v>0.2916083537376681</v>
      </c>
      <c r="E103" s="29">
        <v>88.954</v>
      </c>
    </row>
    <row r="104" spans="1:5" ht="15">
      <c r="A104" s="4" t="s">
        <v>66</v>
      </c>
      <c r="B104" s="29">
        <v>1638.547</v>
      </c>
      <c r="C104" s="29">
        <v>625.998</v>
      </c>
      <c r="D104" s="29">
        <f t="shared" si="3"/>
        <v>2.052119006498485</v>
      </c>
      <c r="E104" s="29">
        <v>514.95</v>
      </c>
    </row>
    <row r="105" spans="1:5" ht="21.75" customHeight="1">
      <c r="A105" s="9" t="s">
        <v>89</v>
      </c>
      <c r="B105" s="30">
        <v>4048.023</v>
      </c>
      <c r="C105" s="30">
        <v>1874.857</v>
      </c>
      <c r="D105" s="30">
        <f t="shared" si="3"/>
        <v>6.146073444590447</v>
      </c>
      <c r="E105" s="30">
        <v>1430.67</v>
      </c>
    </row>
    <row r="106" spans="1:5" ht="30">
      <c r="A106" s="34" t="s">
        <v>74</v>
      </c>
      <c r="B106" s="36">
        <v>19232.753999999994</v>
      </c>
      <c r="C106" s="36">
        <f>30504.96-23411.49</f>
        <v>7093.4699999999975</v>
      </c>
      <c r="D106" s="36">
        <f t="shared" si="3"/>
        <v>23.253500185346926</v>
      </c>
      <c r="E106" s="36">
        <v>5579.52</v>
      </c>
    </row>
    <row r="107" spans="1:5" ht="26.25" customHeight="1">
      <c r="A107" s="35" t="s">
        <v>75</v>
      </c>
      <c r="B107" s="36">
        <v>62.471000000000004</v>
      </c>
      <c r="C107" s="36">
        <f>0.05+17.357</f>
        <v>17.407</v>
      </c>
      <c r="D107" s="36">
        <f t="shared" si="3"/>
        <v>0.05706285890069798</v>
      </c>
      <c r="E107" s="36">
        <v>2.21</v>
      </c>
    </row>
    <row r="108" spans="1:5" ht="15.75">
      <c r="A108" s="37" t="s">
        <v>76</v>
      </c>
      <c r="B108" s="36">
        <v>76632.657</v>
      </c>
      <c r="C108" s="36">
        <f>+C106+C107+C90+C105</f>
        <v>30504.956</v>
      </c>
      <c r="D108" s="36">
        <f t="shared" si="3"/>
        <v>100</v>
      </c>
      <c r="E108" s="36">
        <v>23138.137000000002</v>
      </c>
    </row>
    <row r="109" spans="1:5" ht="48.75" customHeight="1">
      <c r="A109" s="120" t="s">
        <v>90</v>
      </c>
      <c r="B109" s="120"/>
      <c r="C109" s="120"/>
      <c r="D109" s="120"/>
      <c r="E109" s="120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219</v>
      </c>
      <c r="B112" s="50"/>
      <c r="C112" s="50"/>
      <c r="D112" s="50"/>
      <c r="E112" s="50"/>
    </row>
    <row r="113" ht="15">
      <c r="A113" t="s">
        <v>220</v>
      </c>
    </row>
    <row r="114" ht="15" hidden="1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22">
      <selection activeCell="A68" sqref="A68:E133"/>
    </sheetView>
  </sheetViews>
  <sheetFormatPr defaultColWidth="9.140625" defaultRowHeight="15"/>
  <cols>
    <col min="1" max="1" width="44.8515625" style="0" customWidth="1"/>
    <col min="2" max="2" width="15.7109375" style="0" hidden="1" customWidth="1"/>
    <col min="3" max="3" width="20.00390625" style="0" customWidth="1"/>
    <col min="4" max="4" width="15.7109375" style="0" hidden="1" customWidth="1"/>
    <col min="5" max="5" width="19.2812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6664.925</v>
      </c>
      <c r="D7" s="30">
        <f aca="true" t="shared" si="0" ref="D7:D29">+C7/$C$30*100</f>
        <v>91.26311211672828</v>
      </c>
      <c r="E7" s="30">
        <v>4847.160000000001</v>
      </c>
      <c r="F7" s="27"/>
      <c r="G7" s="38"/>
    </row>
    <row r="8" spans="1:7" ht="15">
      <c r="A8" s="12" t="s">
        <v>21</v>
      </c>
      <c r="B8" s="29">
        <v>29280.449</v>
      </c>
      <c r="C8" s="29">
        <v>2934.977</v>
      </c>
      <c r="D8" s="29">
        <f t="shared" si="0"/>
        <v>40.18876956770238</v>
      </c>
      <c r="E8" s="29">
        <v>2065.78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1073.078</v>
      </c>
      <c r="D9" s="29">
        <f t="shared" si="0"/>
        <v>14.693704403874694</v>
      </c>
      <c r="E9" s="29">
        <v>765.4000000000001</v>
      </c>
      <c r="F9" s="27"/>
      <c r="G9" s="27"/>
    </row>
    <row r="10" spans="1:7" ht="15">
      <c r="A10" s="12" t="s">
        <v>23</v>
      </c>
      <c r="B10" s="29">
        <v>1771.806</v>
      </c>
      <c r="C10" s="29">
        <v>168.141</v>
      </c>
      <c r="D10" s="29">
        <f t="shared" si="0"/>
        <v>2.3023621322698764</v>
      </c>
      <c r="E10" s="29">
        <v>86.25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938.858</v>
      </c>
      <c r="D11" s="29">
        <f t="shared" si="0"/>
        <v>12.855824021378675</v>
      </c>
      <c r="E11" s="29">
        <v>695.83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-33.921</v>
      </c>
      <c r="D12" s="29">
        <f t="shared" si="0"/>
        <v>-0.4644817497738593</v>
      </c>
      <c r="E12" s="29">
        <v>-16.68</v>
      </c>
      <c r="F12" s="27"/>
      <c r="G12" s="27"/>
    </row>
    <row r="13" spans="1:7" ht="15">
      <c r="A13" s="12" t="s">
        <v>26</v>
      </c>
      <c r="B13" s="29">
        <v>76.459</v>
      </c>
      <c r="C13" s="29">
        <v>1.044</v>
      </c>
      <c r="D13" s="29">
        <f t="shared" si="0"/>
        <v>0.014295538066799599</v>
      </c>
      <c r="E13" s="29">
        <v>1.38</v>
      </c>
      <c r="F13" s="27"/>
      <c r="G13" s="27"/>
    </row>
    <row r="14" spans="1:7" ht="15">
      <c r="A14" s="12" t="s">
        <v>27</v>
      </c>
      <c r="B14" s="29">
        <v>11872.408</v>
      </c>
      <c r="C14" s="29">
        <v>1185.765</v>
      </c>
      <c r="D14" s="29">
        <f t="shared" si="0"/>
        <v>16.236732467220907</v>
      </c>
      <c r="E14" s="29">
        <v>864.71</v>
      </c>
      <c r="F14" s="27"/>
      <c r="G14" s="27"/>
    </row>
    <row r="15" spans="1:7" ht="15">
      <c r="A15" s="12" t="s">
        <v>28</v>
      </c>
      <c r="B15" s="29">
        <v>3107.407</v>
      </c>
      <c r="C15" s="29">
        <v>302.944</v>
      </c>
      <c r="D15" s="29">
        <f t="shared" si="0"/>
        <v>4.148225559490937</v>
      </c>
      <c r="E15" s="29">
        <v>244.84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1167.117</v>
      </c>
      <c r="D16" s="29">
        <f t="shared" si="0"/>
        <v>15.981384580372554</v>
      </c>
      <c r="E16" s="29">
        <v>905.0500000000001</v>
      </c>
      <c r="F16" s="27"/>
      <c r="G16" s="27"/>
    </row>
    <row r="17" spans="1:7" ht="15">
      <c r="A17" s="12" t="s">
        <v>30</v>
      </c>
      <c r="B17" s="29">
        <v>5796.768</v>
      </c>
      <c r="C17" s="29">
        <v>521.163</v>
      </c>
      <c r="D17" s="29">
        <f t="shared" si="0"/>
        <v>7.136307955466934</v>
      </c>
      <c r="E17" s="29">
        <v>440.05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554.687</v>
      </c>
      <c r="D18" s="29">
        <f t="shared" si="0"/>
        <v>7.595353566723055</v>
      </c>
      <c r="E18" s="29">
        <v>438.84000000000003</v>
      </c>
      <c r="F18" s="27"/>
      <c r="G18" s="27"/>
    </row>
    <row r="19" spans="1:7" ht="15">
      <c r="A19" s="12" t="s">
        <v>199</v>
      </c>
      <c r="B19" s="44">
        <v>6409.123</v>
      </c>
      <c r="C19" s="29">
        <v>527.02</v>
      </c>
      <c r="D19" s="29">
        <f t="shared" si="0"/>
        <v>7.2165081149087404</v>
      </c>
      <c r="E19" s="29">
        <v>398.55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27.667</v>
      </c>
      <c r="D20" s="29">
        <f t="shared" si="0"/>
        <v>0.37884545181431467</v>
      </c>
      <c r="E20" s="29">
        <v>40.29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91.267</v>
      </c>
      <c r="D21" s="29">
        <f t="shared" si="0"/>
        <v>1.249723058182566</v>
      </c>
      <c r="E21" s="29">
        <v>26.16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638.053</v>
      </c>
      <c r="D22" s="31">
        <f t="shared" si="0"/>
        <v>8.736887883271729</v>
      </c>
      <c r="E22" s="31">
        <v>338.097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357.76</v>
      </c>
      <c r="D23" s="29">
        <f t="shared" si="0"/>
        <v>4.898823466262667</v>
      </c>
      <c r="E23" s="29">
        <v>223.462</v>
      </c>
      <c r="F23" s="27"/>
      <c r="G23" s="27"/>
    </row>
    <row r="24" spans="1:7" ht="15">
      <c r="A24" s="12" t="s">
        <v>36</v>
      </c>
      <c r="B24" s="29">
        <v>129</v>
      </c>
      <c r="C24" s="29">
        <v>1.544</v>
      </c>
      <c r="D24" s="29">
        <f t="shared" si="0"/>
        <v>0.021142060129443085</v>
      </c>
      <c r="E24" s="29">
        <v>3.135</v>
      </c>
      <c r="F24" s="27"/>
      <c r="G24" s="27"/>
    </row>
    <row r="25" spans="1:7" ht="15">
      <c r="A25" s="12" t="s">
        <v>37</v>
      </c>
      <c r="B25" s="29">
        <v>4049.191</v>
      </c>
      <c r="C25" s="29">
        <v>256.057</v>
      </c>
      <c r="D25" s="29">
        <f t="shared" si="0"/>
        <v>3.5061997995886065</v>
      </c>
      <c r="E25" s="29">
        <v>125.483</v>
      </c>
      <c r="F25" s="27"/>
      <c r="G25" s="27"/>
    </row>
    <row r="26" spans="1:7" ht="15">
      <c r="A26" s="12" t="s">
        <v>38</v>
      </c>
      <c r="B26" s="29">
        <v>1003.651</v>
      </c>
      <c r="C26" s="29">
        <v>33.67</v>
      </c>
      <c r="D26" s="29">
        <f t="shared" si="0"/>
        <v>0.4610447956984124</v>
      </c>
      <c r="E26" s="29">
        <v>59.055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66.489</v>
      </c>
      <c r="D27" s="29">
        <f t="shared" si="0"/>
        <v>0.9104368108462055</v>
      </c>
      <c r="E27" s="29">
        <v>35.789</v>
      </c>
      <c r="F27" s="27"/>
      <c r="G27" s="27"/>
    </row>
    <row r="28" spans="1:7" ht="15">
      <c r="A28" s="12" t="s">
        <v>39</v>
      </c>
      <c r="B28" s="29">
        <v>2419.35</v>
      </c>
      <c r="C28" s="29">
        <v>260.982</v>
      </c>
      <c r="D28" s="29">
        <f t="shared" si="0"/>
        <v>3.5736380419056446</v>
      </c>
      <c r="E28" s="29">
        <v>107.77</v>
      </c>
      <c r="F28" s="27"/>
      <c r="G28" s="27"/>
    </row>
    <row r="29" spans="1:7" ht="15">
      <c r="A29" s="12" t="s">
        <v>40</v>
      </c>
      <c r="B29" s="29">
        <v>227.073</v>
      </c>
      <c r="C29" s="29">
        <v>19.311</v>
      </c>
      <c r="D29" s="29">
        <f t="shared" si="0"/>
        <v>0.2644263751034167</v>
      </c>
      <c r="E29" s="29">
        <v>6.865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7302.978</v>
      </c>
      <c r="D30" s="32">
        <f>+C30/$C$30*100</f>
        <v>100</v>
      </c>
      <c r="E30" s="32">
        <v>5185.2570000000005</v>
      </c>
      <c r="F30" s="27"/>
      <c r="G30" s="38"/>
    </row>
    <row r="31" spans="1:7" ht="33.75" customHeight="1">
      <c r="A31" s="123" t="s">
        <v>14</v>
      </c>
      <c r="B31" s="123"/>
      <c r="C31" s="123"/>
      <c r="D31" s="123"/>
      <c r="E31" s="123"/>
      <c r="F31" s="42"/>
      <c r="G31" s="42"/>
    </row>
    <row r="32" spans="1:7" ht="30" customHeight="1">
      <c r="A32" s="121" t="s">
        <v>222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223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198</v>
      </c>
      <c r="B34" s="121"/>
      <c r="C34" s="121"/>
      <c r="D34" s="121"/>
      <c r="E34" s="121"/>
      <c r="F34" s="20"/>
      <c r="G34" s="20"/>
    </row>
    <row r="35" spans="1:7" ht="16.5" customHeight="1" hidden="1">
      <c r="A35" s="121" t="s">
        <v>208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1366.239</v>
      </c>
      <c r="D46" s="29">
        <f>+C46/$C$58*100</f>
        <v>17.784454966013033</v>
      </c>
      <c r="E46" s="29">
        <v>982.284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730.714</v>
      </c>
      <c r="D48" s="29">
        <f>+C48/$C$58*100</f>
        <v>9.511769336137563</v>
      </c>
      <c r="E48" s="29">
        <v>415.001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4557.334</v>
      </c>
      <c r="D50" s="29">
        <f>+C50/$C$58*100</f>
        <v>59.32322330725446</v>
      </c>
      <c r="E50" s="29">
        <v>3277.813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647.646</v>
      </c>
      <c r="D52" s="29">
        <f>+C52/$C$58*100</f>
        <v>8.430465768374695</v>
      </c>
      <c r="E52" s="29">
        <v>508.795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1.044</v>
      </c>
      <c r="D54" s="29">
        <f>+C54/$C$58*100</f>
        <v>0.013589841151158476</v>
      </c>
      <c r="E54" s="29">
        <v>1.367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379.232</v>
      </c>
      <c r="D56" s="29">
        <f>+C56/$C$58*100</f>
        <v>4.936496781069091</v>
      </c>
      <c r="E56" s="29">
        <v>280.044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7682.209</v>
      </c>
      <c r="D58" s="19">
        <f>+C58/$C$58*100</f>
        <v>100</v>
      </c>
      <c r="E58" s="19">
        <v>5465.304</v>
      </c>
      <c r="F58" s="27"/>
      <c r="G58" s="27"/>
    </row>
    <row r="59" spans="1:7" ht="27" customHeight="1">
      <c r="A59" s="122" t="s">
        <v>14</v>
      </c>
      <c r="B59" s="122"/>
      <c r="C59" s="122"/>
      <c r="D59" s="122"/>
      <c r="E59" s="122"/>
      <c r="F59" s="42"/>
      <c r="G59" s="42"/>
    </row>
    <row r="60" spans="1:7" ht="15">
      <c r="A60" s="124" t="s">
        <v>224</v>
      </c>
      <c r="B60" s="124"/>
      <c r="C60" s="124"/>
      <c r="D60" s="124"/>
      <c r="E60" s="124"/>
      <c r="F60" s="20"/>
      <c r="G60" s="20"/>
    </row>
    <row r="61" spans="1:7" ht="16.5" customHeight="1">
      <c r="A61" s="121" t="s">
        <v>223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 hidden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29019.425</v>
      </c>
      <c r="D74" s="30">
        <f>+C74/$C$97*100</f>
        <v>92.31404498862386</v>
      </c>
      <c r="E74" s="30">
        <v>21640.3</v>
      </c>
    </row>
    <row r="75" spans="1:5" ht="15">
      <c r="A75" s="12" t="s">
        <v>21</v>
      </c>
      <c r="B75" s="29">
        <v>29280.449</v>
      </c>
      <c r="C75" s="29">
        <v>13066.823</v>
      </c>
      <c r="D75" s="29">
        <f aca="true" t="shared" si="1" ref="D75:D97">+C75/$C$97*100</f>
        <v>41.56702919786954</v>
      </c>
      <c r="E75" s="29">
        <v>9676.14</v>
      </c>
    </row>
    <row r="76" spans="1:5" ht="15">
      <c r="A76" s="12" t="s">
        <v>22</v>
      </c>
      <c r="B76" s="29">
        <v>10140.992999999999</v>
      </c>
      <c r="C76" s="29">
        <f>SUM(C77:C79)</f>
        <v>4066.531</v>
      </c>
      <c r="D76" s="29">
        <f t="shared" si="1"/>
        <v>12.936091107306005</v>
      </c>
      <c r="E76" s="29">
        <v>2814.18</v>
      </c>
    </row>
    <row r="77" spans="1:5" ht="15">
      <c r="A77" s="12" t="s">
        <v>23</v>
      </c>
      <c r="B77" s="29">
        <v>1771.806</v>
      </c>
      <c r="C77" s="29">
        <v>574.223</v>
      </c>
      <c r="D77" s="29">
        <f t="shared" si="1"/>
        <v>1.8266677529104232</v>
      </c>
      <c r="E77" s="29">
        <v>332.89</v>
      </c>
    </row>
    <row r="78" spans="1:5" ht="15">
      <c r="A78" s="12" t="s">
        <v>24</v>
      </c>
      <c r="B78" s="29">
        <v>8820.547999999999</v>
      </c>
      <c r="C78" s="29">
        <v>3630.635</v>
      </c>
      <c r="D78" s="29">
        <f t="shared" si="1"/>
        <v>11.549457052552642</v>
      </c>
      <c r="E78" s="29">
        <v>2566.3</v>
      </c>
    </row>
    <row r="79" spans="1:5" ht="15">
      <c r="A79" s="12" t="s">
        <v>25</v>
      </c>
      <c r="B79" s="29">
        <v>-451.3610000000008</v>
      </c>
      <c r="C79" s="29">
        <v>-138.327</v>
      </c>
      <c r="D79" s="29">
        <f t="shared" si="1"/>
        <v>-0.4400336981570577</v>
      </c>
      <c r="E79" s="29">
        <v>-85.01</v>
      </c>
    </row>
    <row r="80" spans="1:5" ht="15">
      <c r="A80" s="12" t="s">
        <v>26</v>
      </c>
      <c r="B80" s="29">
        <v>76.459</v>
      </c>
      <c r="C80" s="29">
        <v>13.838</v>
      </c>
      <c r="D80" s="29">
        <f t="shared" si="1"/>
        <v>0.04402022971001586</v>
      </c>
      <c r="E80" s="29">
        <v>12.02</v>
      </c>
    </row>
    <row r="81" spans="1:5" ht="15">
      <c r="A81" s="12" t="s">
        <v>27</v>
      </c>
      <c r="B81" s="29">
        <v>11872.408</v>
      </c>
      <c r="C81" s="29">
        <v>5331.956</v>
      </c>
      <c r="D81" s="29">
        <f t="shared" si="1"/>
        <v>16.961549929447706</v>
      </c>
      <c r="E81" s="29">
        <v>4036.55</v>
      </c>
    </row>
    <row r="82" spans="1:5" ht="15">
      <c r="A82" s="12" t="s">
        <v>28</v>
      </c>
      <c r="B82" s="29">
        <v>3107.407</v>
      </c>
      <c r="C82" s="29">
        <v>1370.89</v>
      </c>
      <c r="D82" s="29">
        <f t="shared" si="1"/>
        <v>4.3609548133519045</v>
      </c>
      <c r="E82" s="29">
        <v>1049.59</v>
      </c>
    </row>
    <row r="83" spans="1:5" ht="15">
      <c r="A83" s="12" t="s">
        <v>29</v>
      </c>
      <c r="B83" s="29">
        <v>12797.911</v>
      </c>
      <c r="C83" s="29">
        <f>+C84+C85+C88</f>
        <v>5169.387</v>
      </c>
      <c r="D83" s="29">
        <f t="shared" si="1"/>
        <v>16.444399710938704</v>
      </c>
      <c r="E83" s="29">
        <v>4051.82</v>
      </c>
    </row>
    <row r="84" spans="1:5" ht="15">
      <c r="A84" s="12" t="s">
        <v>30</v>
      </c>
      <c r="B84" s="29">
        <v>5796.768</v>
      </c>
      <c r="C84" s="29">
        <v>2367.949</v>
      </c>
      <c r="D84" s="29">
        <f t="shared" si="1"/>
        <v>7.532711296545915</v>
      </c>
      <c r="E84" s="29">
        <v>1840.61</v>
      </c>
    </row>
    <row r="85" spans="1:5" ht="15">
      <c r="A85" s="12" t="s">
        <v>31</v>
      </c>
      <c r="B85" s="29">
        <v>6744.48</v>
      </c>
      <c r="C85" s="29">
        <f>SUM(C86:C87)</f>
        <v>2611.7920000000004</v>
      </c>
      <c r="D85" s="29">
        <f t="shared" si="1"/>
        <v>8.308403222632013</v>
      </c>
      <c r="E85" s="29">
        <v>2123.6</v>
      </c>
    </row>
    <row r="86" spans="1:5" ht="15">
      <c r="A86" s="12" t="s">
        <v>199</v>
      </c>
      <c r="B86" s="44">
        <v>6409.123</v>
      </c>
      <c r="C86" s="29">
        <v>2353.686</v>
      </c>
      <c r="D86" s="29">
        <f t="shared" si="1"/>
        <v>7.4873390941789575</v>
      </c>
      <c r="E86" s="29">
        <v>1854.56</v>
      </c>
    </row>
    <row r="87" spans="1:5" ht="15">
      <c r="A87" s="12" t="s">
        <v>32</v>
      </c>
      <c r="B87" s="44">
        <v>335.35699999999997</v>
      </c>
      <c r="C87" s="29">
        <v>258.106</v>
      </c>
      <c r="D87" s="29">
        <f t="shared" si="1"/>
        <v>0.8210641284530535</v>
      </c>
      <c r="E87" s="29">
        <v>269.04</v>
      </c>
    </row>
    <row r="88" spans="1:5" ht="15">
      <c r="A88" s="12" t="s">
        <v>33</v>
      </c>
      <c r="B88" s="44">
        <v>256.66300000000047</v>
      </c>
      <c r="C88" s="29">
        <v>189.646</v>
      </c>
      <c r="D88" s="29">
        <f t="shared" si="1"/>
        <v>0.6032851917607795</v>
      </c>
      <c r="E88" s="29">
        <v>87.61</v>
      </c>
    </row>
    <row r="89" spans="1:5" ht="15">
      <c r="A89" s="13" t="s">
        <v>34</v>
      </c>
      <c r="B89" s="31">
        <v>8630.452</v>
      </c>
      <c r="C89" s="31">
        <f>+C90+C95+C96</f>
        <v>2416.122</v>
      </c>
      <c r="D89" s="31">
        <f t="shared" si="1"/>
        <v>7.685955011376135</v>
      </c>
      <c r="E89" s="31">
        <v>1108.988</v>
      </c>
    </row>
    <row r="90" spans="1:5" ht="15">
      <c r="A90" s="12" t="s">
        <v>35</v>
      </c>
      <c r="B90" s="29">
        <v>5984.0289999999995</v>
      </c>
      <c r="C90" s="29">
        <f>SUM(C91:C94)</f>
        <v>1426.436</v>
      </c>
      <c r="D90" s="29">
        <f t="shared" si="1"/>
        <v>4.537652867945959</v>
      </c>
      <c r="E90" s="29">
        <v>750.332</v>
      </c>
    </row>
    <row r="91" spans="1:5" ht="15">
      <c r="A91" s="12" t="s">
        <v>36</v>
      </c>
      <c r="B91" s="29">
        <v>129</v>
      </c>
      <c r="C91" s="29">
        <v>20.002</v>
      </c>
      <c r="D91" s="29">
        <f t="shared" si="1"/>
        <v>0.06362860490386886</v>
      </c>
      <c r="E91" s="29">
        <v>3.331</v>
      </c>
    </row>
    <row r="92" spans="1:5" ht="15">
      <c r="A92" s="12" t="s">
        <v>37</v>
      </c>
      <c r="B92" s="29">
        <v>4049.191</v>
      </c>
      <c r="C92" s="29">
        <v>937.582</v>
      </c>
      <c r="D92" s="29">
        <f t="shared" si="1"/>
        <v>2.9825534768012787</v>
      </c>
      <c r="E92" s="29">
        <v>446.883</v>
      </c>
    </row>
    <row r="93" spans="1:5" ht="15">
      <c r="A93" s="12" t="s">
        <v>38</v>
      </c>
      <c r="B93" s="29">
        <v>1003.651</v>
      </c>
      <c r="C93" s="29">
        <v>194.172</v>
      </c>
      <c r="D93" s="29">
        <f t="shared" si="1"/>
        <v>0.6176829052791732</v>
      </c>
      <c r="E93" s="29">
        <v>127.893</v>
      </c>
    </row>
    <row r="94" spans="1:5" ht="15">
      <c r="A94" s="12" t="s">
        <v>25</v>
      </c>
      <c r="B94" s="29">
        <v>802.1869999999999</v>
      </c>
      <c r="C94" s="29">
        <v>274.68</v>
      </c>
      <c r="D94" s="29">
        <f t="shared" si="1"/>
        <v>0.8737878809616388</v>
      </c>
      <c r="E94" s="29">
        <v>172.225</v>
      </c>
    </row>
    <row r="95" spans="1:5" ht="15">
      <c r="A95" s="12" t="s">
        <v>39</v>
      </c>
      <c r="B95" s="29">
        <v>2419.35</v>
      </c>
      <c r="C95" s="29">
        <v>903.771</v>
      </c>
      <c r="D95" s="29">
        <f t="shared" si="1"/>
        <v>2.874996894439279</v>
      </c>
      <c r="E95" s="29">
        <v>334.861</v>
      </c>
    </row>
    <row r="96" spans="1:5" ht="15">
      <c r="A96" s="12" t="s">
        <v>40</v>
      </c>
      <c r="B96" s="29">
        <v>227.073</v>
      </c>
      <c r="C96" s="29">
        <v>85.915</v>
      </c>
      <c r="D96" s="29">
        <f t="shared" si="1"/>
        <v>0.2733052489908956</v>
      </c>
      <c r="E96" s="29">
        <v>23.795</v>
      </c>
    </row>
    <row r="97" spans="1:5" ht="15">
      <c r="A97" s="14" t="s">
        <v>41</v>
      </c>
      <c r="B97" s="32">
        <v>75906.079</v>
      </c>
      <c r="C97" s="32">
        <f>+C89+C74</f>
        <v>31435.547</v>
      </c>
      <c r="D97" s="32">
        <f t="shared" si="1"/>
        <v>100</v>
      </c>
      <c r="E97" s="32">
        <v>22749.288</v>
      </c>
    </row>
    <row r="98" spans="1:5" ht="28.5" customHeight="1">
      <c r="A98" s="123" t="s">
        <v>14</v>
      </c>
      <c r="B98" s="123"/>
      <c r="C98" s="123"/>
      <c r="D98" s="123"/>
      <c r="E98" s="123"/>
    </row>
    <row r="99" spans="1:5" ht="30" customHeight="1">
      <c r="A99" s="124" t="s">
        <v>226</v>
      </c>
      <c r="B99" s="124"/>
      <c r="C99" s="124"/>
      <c r="D99" s="124"/>
      <c r="E99" s="124"/>
    </row>
    <row r="100" spans="1:5" ht="15">
      <c r="A100" s="121" t="s">
        <v>227</v>
      </c>
      <c r="B100" s="121"/>
      <c r="C100" s="121"/>
      <c r="D100" s="121"/>
      <c r="E100" s="121"/>
    </row>
    <row r="101" spans="1:5" ht="15">
      <c r="A101" s="121" t="s">
        <v>198</v>
      </c>
      <c r="B101" s="121"/>
      <c r="C101" s="121"/>
      <c r="D101" s="121"/>
      <c r="E101" s="121"/>
    </row>
    <row r="102" spans="1:5" ht="15" hidden="1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5940.833</v>
      </c>
      <c r="D113" s="29">
        <f>+C113/$C$125*100</f>
        <v>17.622571978260943</v>
      </c>
      <c r="E113" s="29">
        <v>4363.717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3059.471</v>
      </c>
      <c r="D115" s="29">
        <f>+C115/$C$125*100</f>
        <v>9.075452535511769</v>
      </c>
      <c r="E115" s="29">
        <v>2033.55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19539.399</v>
      </c>
      <c r="D117" s="29">
        <f>+C117/$C$125*100</f>
        <v>57.96063705030253</v>
      </c>
      <c r="E117" s="29">
        <v>14219.293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2878.84</v>
      </c>
      <c r="D119" s="29">
        <f>+C119/$C$125*100</f>
        <v>8.53963831568683</v>
      </c>
      <c r="E119" s="29">
        <v>2110.775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17.008</v>
      </c>
      <c r="D121" s="29">
        <f>+C121/$C$125*100</f>
        <v>0.050451629292771256</v>
      </c>
      <c r="E121" s="29">
        <v>21.955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2275.947</v>
      </c>
      <c r="D123" s="29">
        <f>+C123/$C$125*100</f>
        <v>6.751248490945136</v>
      </c>
      <c r="E123" s="29">
        <v>1461.024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33711.49800000001</v>
      </c>
      <c r="D125" s="19">
        <f>+C125/$C$125*100</f>
        <v>100</v>
      </c>
      <c r="E125" s="19">
        <v>24210.314000000002</v>
      </c>
    </row>
    <row r="126" spans="1:5" ht="32.25" customHeight="1">
      <c r="A126" s="122" t="s">
        <v>14</v>
      </c>
      <c r="B126" s="122"/>
      <c r="C126" s="122"/>
      <c r="D126" s="122"/>
      <c r="E126" s="122"/>
    </row>
    <row r="127" spans="1:5" ht="15">
      <c r="A127" s="121" t="s">
        <v>226</v>
      </c>
      <c r="B127" s="121"/>
      <c r="C127" s="121"/>
      <c r="D127" s="121"/>
      <c r="E127" s="121"/>
    </row>
    <row r="128" spans="1:5" ht="15">
      <c r="A128" s="121" t="s">
        <v>227</v>
      </c>
      <c r="B128" s="121"/>
      <c r="C128" s="121"/>
      <c r="D128" s="121"/>
      <c r="E128" s="121"/>
    </row>
    <row r="129" spans="1:5" ht="15">
      <c r="A129" s="121" t="s">
        <v>88</v>
      </c>
      <c r="B129" s="121"/>
      <c r="C129" s="121"/>
      <c r="D129" s="121"/>
      <c r="E129" s="121"/>
    </row>
    <row r="130" spans="1:5" ht="15" hidden="1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31:E31"/>
    <mergeCell ref="A59:E59"/>
    <mergeCell ref="A34:E34"/>
    <mergeCell ref="A32:E32"/>
    <mergeCell ref="A33:E33"/>
    <mergeCell ref="A103:E103"/>
    <mergeCell ref="A35:E35"/>
    <mergeCell ref="A60:E60"/>
    <mergeCell ref="A63:E63"/>
    <mergeCell ref="A130:E130"/>
    <mergeCell ref="A98:E98"/>
    <mergeCell ref="A99:E99"/>
    <mergeCell ref="A100:E100"/>
    <mergeCell ref="A101:E101"/>
    <mergeCell ref="A128:E128"/>
    <mergeCell ref="A61:E61"/>
    <mergeCell ref="A127:E127"/>
    <mergeCell ref="A129:E129"/>
    <mergeCell ref="A126:E126"/>
    <mergeCell ref="A102:E102"/>
    <mergeCell ref="A62:E6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2" sqref="A2:D19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hidden="1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379.07</v>
      </c>
      <c r="C7" s="29">
        <f aca="true" t="shared" si="0" ref="C7:C13">+B7/$B$13*100</f>
        <v>11.93229750317926</v>
      </c>
      <c r="D7" s="29">
        <v>288.34</v>
      </c>
    </row>
    <row r="8" spans="1:4" ht="16.5" customHeight="1">
      <c r="A8" s="4" t="s">
        <v>51</v>
      </c>
      <c r="B8" s="29">
        <v>682.376</v>
      </c>
      <c r="C8" s="29">
        <f t="shared" si="0"/>
        <v>21.47970939675904</v>
      </c>
      <c r="D8" s="29">
        <v>496.33</v>
      </c>
    </row>
    <row r="9" spans="1:4" ht="16.5" customHeight="1">
      <c r="A9" s="4" t="s">
        <v>52</v>
      </c>
      <c r="B9" s="29">
        <v>799.447</v>
      </c>
      <c r="C9" s="29">
        <f t="shared" si="0"/>
        <v>25.164849347149996</v>
      </c>
      <c r="D9" s="29">
        <v>602.71</v>
      </c>
    </row>
    <row r="10" spans="1:4" ht="16.5" customHeight="1">
      <c r="A10" s="4" t="s">
        <v>53</v>
      </c>
      <c r="B10" s="29">
        <v>1175.167</v>
      </c>
      <c r="C10" s="29">
        <f t="shared" si="0"/>
        <v>36.991696150892075</v>
      </c>
      <c r="D10" s="29">
        <v>963.51</v>
      </c>
    </row>
    <row r="11" spans="1:4" ht="16.5" customHeight="1">
      <c r="A11" s="4" t="s">
        <v>194</v>
      </c>
      <c r="B11" s="29">
        <v>0</v>
      </c>
      <c r="C11" s="29">
        <f t="shared" si="0"/>
        <v>0</v>
      </c>
      <c r="D11" s="29">
        <v>99.68</v>
      </c>
    </row>
    <row r="12" spans="1:4" ht="16.5" customHeight="1">
      <c r="A12" s="4" t="s">
        <v>54</v>
      </c>
      <c r="B12" s="29">
        <f>97.38+43.4</f>
        <v>140.78</v>
      </c>
      <c r="C12" s="29">
        <f t="shared" si="0"/>
        <v>4.431447602019617</v>
      </c>
      <c r="D12" s="29">
        <v>169.08</v>
      </c>
    </row>
    <row r="13" spans="1:4" ht="15">
      <c r="A13" s="18" t="s">
        <v>48</v>
      </c>
      <c r="B13" s="19">
        <f>SUM(B7:B12)</f>
        <v>3176.84</v>
      </c>
      <c r="C13" s="19">
        <f t="shared" si="0"/>
        <v>100</v>
      </c>
      <c r="D13" s="19">
        <v>2619.65</v>
      </c>
    </row>
    <row r="14" ht="15">
      <c r="A14" t="s">
        <v>228</v>
      </c>
    </row>
    <row r="15" ht="15">
      <c r="A15" t="s">
        <v>229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B1">
      <selection activeCell="B2" sqref="A2:F98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22099947744.08</v>
      </c>
      <c r="D11" s="71">
        <f>SUM(D12:D15)</f>
        <v>2605600033.8500004</v>
      </c>
      <c r="E11" s="71">
        <f>SUM(E12:E15)</f>
        <v>5110307006.280001</v>
      </c>
      <c r="F11" s="87">
        <f aca="true" t="shared" si="0" ref="F11:F20">SUM(C11:E11)</f>
        <v>29815854784.21</v>
      </c>
    </row>
    <row r="12" spans="1:6" s="79" customFormat="1" ht="15">
      <c r="A12" s="88"/>
      <c r="B12" s="89" t="s">
        <v>102</v>
      </c>
      <c r="C12" s="90">
        <v>21052702356.21</v>
      </c>
      <c r="D12" s="90">
        <v>269117687.6</v>
      </c>
      <c r="E12" s="90">
        <v>197396726.77</v>
      </c>
      <c r="F12" s="91">
        <f t="shared" si="0"/>
        <v>21519216770.579998</v>
      </c>
    </row>
    <row r="13" spans="1:6" s="79" customFormat="1" ht="15">
      <c r="A13" s="88"/>
      <c r="B13" s="89" t="s">
        <v>103</v>
      </c>
      <c r="C13" s="90">
        <v>2820124.48</v>
      </c>
      <c r="D13" s="90">
        <v>0</v>
      </c>
      <c r="E13" s="90">
        <v>4874066375.59</v>
      </c>
      <c r="F13" s="91">
        <f t="shared" si="0"/>
        <v>4876886500.07</v>
      </c>
    </row>
    <row r="14" spans="1:6" s="79" customFormat="1" ht="15">
      <c r="A14" s="88"/>
      <c r="B14" s="89" t="s">
        <v>104</v>
      </c>
      <c r="C14" s="90">
        <v>112799854.58</v>
      </c>
      <c r="D14" s="90">
        <v>1758761104.26</v>
      </c>
      <c r="E14" s="90">
        <v>3296369.71</v>
      </c>
      <c r="F14" s="91">
        <f t="shared" si="0"/>
        <v>1874857328.55</v>
      </c>
    </row>
    <row r="15" spans="1:6" s="79" customFormat="1" ht="15">
      <c r="A15" s="88"/>
      <c r="B15" s="89" t="s">
        <v>105</v>
      </c>
      <c r="C15" s="90">
        <v>931625408.81</v>
      </c>
      <c r="D15" s="90">
        <v>577721241.99</v>
      </c>
      <c r="E15" s="90">
        <v>35547534.21</v>
      </c>
      <c r="F15" s="91">
        <f t="shared" si="0"/>
        <v>1544894185.01</v>
      </c>
    </row>
    <row r="16" spans="1:6" ht="15">
      <c r="A16" s="85" t="s">
        <v>106</v>
      </c>
      <c r="B16" s="86" t="s">
        <v>20</v>
      </c>
      <c r="C16" s="71">
        <f>SUM(C17:C23)</f>
        <v>19867365223.57</v>
      </c>
      <c r="D16" s="71">
        <f>SUM(D17:D23)</f>
        <v>2404737899.08</v>
      </c>
      <c r="E16" s="71">
        <f>SUM(E17:E23)</f>
        <v>6109255211.450001</v>
      </c>
      <c r="F16" s="87">
        <f t="shared" si="0"/>
        <v>28381358334.100002</v>
      </c>
    </row>
    <row r="17" spans="1:6" s="79" customFormat="1" ht="15">
      <c r="A17" s="88"/>
      <c r="B17" s="89" t="s">
        <v>107</v>
      </c>
      <c r="C17" s="90">
        <v>12625694900.85</v>
      </c>
      <c r="D17" s="90">
        <v>358859490.19</v>
      </c>
      <c r="E17" s="90">
        <v>82268956.67</v>
      </c>
      <c r="F17" s="91">
        <f t="shared" si="0"/>
        <v>13066823347.710001</v>
      </c>
    </row>
    <row r="18" spans="1:6" s="79" customFormat="1" ht="15">
      <c r="A18" s="88"/>
      <c r="B18" s="89" t="s">
        <v>108</v>
      </c>
      <c r="C18" s="90">
        <v>1805132980.66</v>
      </c>
      <c r="D18" s="90">
        <v>619354298.99</v>
      </c>
      <c r="E18" s="90">
        <v>1642045196.3</v>
      </c>
      <c r="F18" s="91">
        <f t="shared" si="0"/>
        <v>4066532475.95</v>
      </c>
    </row>
    <row r="19" spans="1:6" s="79" customFormat="1" ht="15">
      <c r="A19" s="88"/>
      <c r="B19" s="89" t="s">
        <v>109</v>
      </c>
      <c r="C19" s="90">
        <v>13838472.9</v>
      </c>
      <c r="D19" s="90">
        <v>0</v>
      </c>
      <c r="E19" s="90">
        <v>0</v>
      </c>
      <c r="F19" s="91">
        <f t="shared" si="0"/>
        <v>13838472.9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309107746.42</v>
      </c>
      <c r="D21" s="90">
        <v>0</v>
      </c>
      <c r="E21" s="90">
        <v>4384778945.88</v>
      </c>
      <c r="F21" s="91">
        <f>SUM(C21:E21)</f>
        <v>4693886692.3</v>
      </c>
    </row>
    <row r="22" spans="1:6" s="79" customFormat="1" ht="15">
      <c r="A22" s="88"/>
      <c r="B22" s="89" t="s">
        <v>112</v>
      </c>
      <c r="C22" s="90">
        <v>0</v>
      </c>
      <c r="D22" s="90">
        <v>1370889889.31</v>
      </c>
      <c r="E22" s="90">
        <v>0</v>
      </c>
      <c r="F22" s="91">
        <f>SUM(C22:E22)</f>
        <v>1370889889.31</v>
      </c>
    </row>
    <row r="23" spans="1:6" s="79" customFormat="1" ht="15">
      <c r="A23" s="88"/>
      <c r="B23" s="89" t="s">
        <v>113</v>
      </c>
      <c r="C23" s="90">
        <v>5113591122.74</v>
      </c>
      <c r="D23" s="90">
        <v>55634220.59</v>
      </c>
      <c r="E23" s="90">
        <v>162112.6</v>
      </c>
      <c r="F23" s="91">
        <f>SUM(C23:E23)</f>
        <v>5169387455.93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2232582520.510002</v>
      </c>
      <c r="D25" s="71">
        <f>+D11-D16</f>
        <v>200862134.77000046</v>
      </c>
      <c r="E25" s="71">
        <f>+E11-E16</f>
        <v>-998948205.1700001</v>
      </c>
      <c r="F25" s="87">
        <f aca="true" t="shared" si="1" ref="F25:F32">SUM(C25:E25)</f>
        <v>1434496450.1100025</v>
      </c>
    </row>
    <row r="26" spans="1:6" ht="15">
      <c r="A26" s="85" t="s">
        <v>117</v>
      </c>
      <c r="B26" s="86" t="s">
        <v>118</v>
      </c>
      <c r="C26" s="94">
        <v>551945155.45</v>
      </c>
      <c r="D26" s="94">
        <v>137160667.45</v>
      </c>
      <c r="E26" s="94">
        <v>0</v>
      </c>
      <c r="F26" s="87">
        <f t="shared" si="1"/>
        <v>689105822.9000001</v>
      </c>
    </row>
    <row r="27" spans="1:6" ht="15">
      <c r="A27" s="85" t="s">
        <v>119</v>
      </c>
      <c r="B27" s="86" t="s">
        <v>34</v>
      </c>
      <c r="C27" s="71">
        <f>SUM(C28:C30)</f>
        <v>1831579894.8100002</v>
      </c>
      <c r="D27" s="71">
        <f>SUM(D28:D30)</f>
        <v>583941033.87</v>
      </c>
      <c r="E27" s="71">
        <f>SUM(E28:E30)</f>
        <v>600513.93</v>
      </c>
      <c r="F27" s="87">
        <f t="shared" si="1"/>
        <v>2416121442.61</v>
      </c>
    </row>
    <row r="28" spans="1:6" s="79" customFormat="1" ht="15">
      <c r="A28" s="88"/>
      <c r="B28" s="89" t="s">
        <v>120</v>
      </c>
      <c r="C28" s="90">
        <v>940598386.58</v>
      </c>
      <c r="D28" s="90">
        <v>485237021.05</v>
      </c>
      <c r="E28" s="90">
        <v>600513.93</v>
      </c>
      <c r="F28" s="91">
        <f t="shared" si="1"/>
        <v>1426435921.5600002</v>
      </c>
    </row>
    <row r="29" spans="1:6" s="79" customFormat="1" ht="15">
      <c r="A29" s="88"/>
      <c r="B29" s="89" t="s">
        <v>121</v>
      </c>
      <c r="C29" s="90">
        <v>859014458.95</v>
      </c>
      <c r="D29" s="90">
        <v>44756920.17</v>
      </c>
      <c r="E29" s="90">
        <v>0</v>
      </c>
      <c r="F29" s="91">
        <f t="shared" si="1"/>
        <v>903771379.12</v>
      </c>
    </row>
    <row r="30" spans="1:6" s="79" customFormat="1" ht="15">
      <c r="A30" s="88"/>
      <c r="B30" s="89" t="s">
        <v>122</v>
      </c>
      <c r="C30" s="90">
        <v>31967049.28</v>
      </c>
      <c r="D30" s="90">
        <v>53947092.65</v>
      </c>
      <c r="E30" s="90">
        <v>0</v>
      </c>
      <c r="F30" s="91">
        <f t="shared" si="1"/>
        <v>85914141.93</v>
      </c>
    </row>
    <row r="31" spans="1:6" ht="15">
      <c r="A31" s="85" t="s">
        <v>123</v>
      </c>
      <c r="B31" s="86" t="s">
        <v>124</v>
      </c>
      <c r="C31" s="71">
        <f>+C11+C26</f>
        <v>22651892899.530003</v>
      </c>
      <c r="D31" s="71">
        <f>+D11+D26</f>
        <v>2742760701.3</v>
      </c>
      <c r="E31" s="71">
        <f>+E11+E26</f>
        <v>5110307006.280001</v>
      </c>
      <c r="F31" s="87">
        <f t="shared" si="1"/>
        <v>30504960607.11</v>
      </c>
    </row>
    <row r="32" spans="1:6" ht="15">
      <c r="A32" s="85" t="s">
        <v>125</v>
      </c>
      <c r="B32" s="86" t="s">
        <v>126</v>
      </c>
      <c r="C32" s="71">
        <f>+C16+C27</f>
        <v>21698945118.38</v>
      </c>
      <c r="D32" s="71">
        <f>+D16+D27</f>
        <v>2988678932.95</v>
      </c>
      <c r="E32" s="71">
        <f>+E16+E27</f>
        <v>6109855725.380001</v>
      </c>
      <c r="F32" s="87">
        <f t="shared" si="1"/>
        <v>30797479776.710003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952947781.1500015</v>
      </c>
      <c r="D35" s="71">
        <f>+D31-D32</f>
        <v>-245918231.64999962</v>
      </c>
      <c r="E35" s="71">
        <f>+E31-E32</f>
        <v>-999548719.1000004</v>
      </c>
      <c r="F35" s="87">
        <f>SUM(C35:E35)</f>
        <v>-292519169.5999985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638069593.86</v>
      </c>
      <c r="F37" s="87">
        <f>SUM(C37:E37)</f>
        <v>638069593.86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952947781.1500015</v>
      </c>
      <c r="D40" s="71">
        <f>+D35-D36</f>
        <v>-245918231.64999962</v>
      </c>
      <c r="E40" s="71">
        <f>+E35-E37</f>
        <v>-1637618312.9600005</v>
      </c>
      <c r="F40" s="87">
        <f aca="true" t="shared" si="2" ref="F40:F65">SUM(C40:E40)</f>
        <v>-930588763.4599986</v>
      </c>
      <c r="I40" s="73"/>
    </row>
    <row r="41" spans="1:9" s="2" customFormat="1" ht="15">
      <c r="A41" s="98" t="s">
        <v>137</v>
      </c>
      <c r="B41" s="86" t="s">
        <v>138</v>
      </c>
      <c r="C41" s="94">
        <v>250792886.57</v>
      </c>
      <c r="D41" s="94">
        <v>607208764.41</v>
      </c>
      <c r="E41" s="94">
        <v>483611250.15</v>
      </c>
      <c r="F41" s="87">
        <f t="shared" si="2"/>
        <v>1341612901.13</v>
      </c>
      <c r="I41" s="82"/>
    </row>
    <row r="42" spans="1:9" s="2" customFormat="1" ht="15">
      <c r="A42" s="98" t="s">
        <v>139</v>
      </c>
      <c r="B42" s="86" t="s">
        <v>140</v>
      </c>
      <c r="C42" s="94">
        <v>1325239513.49</v>
      </c>
      <c r="D42" s="94">
        <v>317232658.22</v>
      </c>
      <c r="E42" s="94">
        <v>0</v>
      </c>
      <c r="F42" s="87">
        <f t="shared" si="2"/>
        <v>1642472171.71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-121498845.76999855</v>
      </c>
      <c r="D43" s="71">
        <f>D40+D41-D42</f>
        <v>44057874.54000032</v>
      </c>
      <c r="E43" s="71">
        <f>E40+E41-E42</f>
        <v>-1154007062.8100004</v>
      </c>
      <c r="F43" s="87">
        <f t="shared" si="2"/>
        <v>-1231448034.0399985</v>
      </c>
      <c r="I43" s="73"/>
    </row>
    <row r="44" spans="1:6" ht="15">
      <c r="A44" s="85" t="s">
        <v>143</v>
      </c>
      <c r="B44" s="76" t="s">
        <v>144</v>
      </c>
      <c r="C44" s="74">
        <f>+C45+C56+C66</f>
        <v>5922484714.25</v>
      </c>
      <c r="D44" s="74">
        <f>+D45+D56+D66</f>
        <v>580736883.16</v>
      </c>
      <c r="E44" s="74">
        <f>+E45+E56+E66</f>
        <v>1343880780.36</v>
      </c>
      <c r="F44" s="99">
        <f t="shared" si="2"/>
        <v>7847102377.7699995</v>
      </c>
    </row>
    <row r="45" spans="1:6" s="2" customFormat="1" ht="15">
      <c r="A45" s="98"/>
      <c r="B45" s="76" t="s">
        <v>145</v>
      </c>
      <c r="C45" s="74">
        <f>+C46+C47+C48+C49+C55</f>
        <v>389653197.43999994</v>
      </c>
      <c r="D45" s="74">
        <f>+D46+D47+D48+D49+D55</f>
        <v>87011899.59</v>
      </c>
      <c r="E45" s="74">
        <f>+E46+E47+E48+E49+E55</f>
        <v>0</v>
      </c>
      <c r="F45" s="99">
        <f t="shared" si="2"/>
        <v>476665097.03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389653197.43999994</v>
      </c>
      <c r="D49" s="74">
        <f>SUM(D50:D54)</f>
        <v>87011899.59</v>
      </c>
      <c r="E49" s="74">
        <f>SUM(E50:E54)</f>
        <v>0</v>
      </c>
      <c r="F49" s="105">
        <f t="shared" si="2"/>
        <v>476665097.03</v>
      </c>
    </row>
    <row r="50" spans="1:6" s="79" customFormat="1" ht="15">
      <c r="A50" s="100"/>
      <c r="B50" s="106" t="s">
        <v>150</v>
      </c>
      <c r="C50" s="80">
        <v>375095518.01</v>
      </c>
      <c r="D50" s="80">
        <v>87011899.59</v>
      </c>
      <c r="E50" s="80">
        <v>0</v>
      </c>
      <c r="F50" s="103">
        <f t="shared" si="2"/>
        <v>462107417.6</v>
      </c>
    </row>
    <row r="51" spans="1:6" s="79" customFormat="1" ht="15">
      <c r="A51" s="100"/>
      <c r="B51" s="106" t="s">
        <v>151</v>
      </c>
      <c r="C51" s="80">
        <v>5165586.4</v>
      </c>
      <c r="D51" s="80">
        <v>0</v>
      </c>
      <c r="E51" s="80">
        <v>0</v>
      </c>
      <c r="F51" s="103">
        <f t="shared" si="2"/>
        <v>5165586.4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9392093.03</v>
      </c>
      <c r="D53" s="80">
        <v>0</v>
      </c>
      <c r="E53" s="80">
        <v>0</v>
      </c>
      <c r="F53" s="103">
        <f t="shared" si="2"/>
        <v>9392093.03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5532831516.81</v>
      </c>
      <c r="D56" s="74">
        <f>SUM(D57:D65)</f>
        <v>493724983.57</v>
      </c>
      <c r="E56" s="74">
        <f>SUM(E57:E65)</f>
        <v>1343880780.36</v>
      </c>
      <c r="F56" s="105">
        <f t="shared" si="2"/>
        <v>7370437280.74</v>
      </c>
    </row>
    <row r="57" spans="1:6" s="79" customFormat="1" ht="15">
      <c r="A57" s="100"/>
      <c r="B57" s="101" t="s">
        <v>157</v>
      </c>
      <c r="C57" s="80">
        <v>428005339.18</v>
      </c>
      <c r="D57" s="80">
        <v>0</v>
      </c>
      <c r="E57" s="80">
        <v>0</v>
      </c>
      <c r="F57" s="102">
        <f t="shared" si="2"/>
        <v>428005339.18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5039190438.35</v>
      </c>
      <c r="D63" s="80">
        <v>493724983.57</v>
      </c>
      <c r="E63" s="80">
        <v>1343880780.36</v>
      </c>
      <c r="F63" s="102">
        <f t="shared" si="2"/>
        <v>6876796202.28</v>
      </c>
    </row>
    <row r="64" spans="1:6" s="79" customFormat="1" ht="15" hidden="1">
      <c r="A64" s="100"/>
      <c r="B64" s="118" t="s">
        <v>157</v>
      </c>
      <c r="C64" s="80"/>
      <c r="D64" s="80"/>
      <c r="E64" s="80"/>
      <c r="F64" s="102"/>
    </row>
    <row r="65" spans="1:6" s="79" customFormat="1" ht="15">
      <c r="A65" s="100"/>
      <c r="B65" s="101" t="s">
        <v>164</v>
      </c>
      <c r="C65" s="80">
        <v>65635739.28</v>
      </c>
      <c r="D65" s="80">
        <v>0</v>
      </c>
      <c r="E65" s="80">
        <v>0</v>
      </c>
      <c r="F65" s="102">
        <f t="shared" si="2"/>
        <v>65635739.28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5800985868.48</v>
      </c>
      <c r="D67" s="74">
        <f>+D68+D78+D87</f>
        <v>624794757.7</v>
      </c>
      <c r="E67" s="74">
        <f>+E68+E78+E87</f>
        <v>189873717.55</v>
      </c>
      <c r="F67" s="99">
        <f t="shared" si="3"/>
        <v>6615654343.73</v>
      </c>
    </row>
    <row r="68" spans="1:6" ht="15">
      <c r="A68" s="107"/>
      <c r="B68" s="76" t="s">
        <v>122</v>
      </c>
      <c r="C68" s="75">
        <f>+C69+C70+C71+C72+C77</f>
        <v>5189928243.49</v>
      </c>
      <c r="D68" s="75">
        <f>+D69+D70+D71+D72+D77</f>
        <v>624794757.7</v>
      </c>
      <c r="E68" s="75">
        <f>+E69+E70+E71+E72+E77</f>
        <v>189873717.55</v>
      </c>
      <c r="F68" s="99">
        <f t="shared" si="3"/>
        <v>6004596718.74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5189928243.49</v>
      </c>
      <c r="D72" s="75">
        <f>SUM(D73:D76)</f>
        <v>624794757.7</v>
      </c>
      <c r="E72" s="75">
        <f>SUM(E73:E76)</f>
        <v>189873717.55</v>
      </c>
      <c r="F72" s="105">
        <f t="shared" si="3"/>
        <v>6004596718.74</v>
      </c>
    </row>
    <row r="73" spans="1:6" s="79" customFormat="1" ht="15">
      <c r="A73" s="108"/>
      <c r="B73" s="106" t="s">
        <v>172</v>
      </c>
      <c r="C73" s="81">
        <v>5167510814.62</v>
      </c>
      <c r="D73" s="81">
        <v>624794757.7</v>
      </c>
      <c r="E73" s="81">
        <v>189873717.55</v>
      </c>
      <c r="F73" s="103">
        <f t="shared" si="3"/>
        <v>5982179289.87</v>
      </c>
    </row>
    <row r="74" spans="1:6" s="79" customFormat="1" ht="15" hidden="1">
      <c r="A74" s="108"/>
      <c r="B74" s="106" t="s">
        <v>173</v>
      </c>
      <c r="C74" s="81"/>
      <c r="D74" s="81"/>
      <c r="E74" s="81"/>
      <c r="F74" s="103">
        <f t="shared" si="3"/>
        <v>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22417428.87</v>
      </c>
      <c r="D76" s="81">
        <v>0</v>
      </c>
      <c r="E76" s="81">
        <v>0</v>
      </c>
      <c r="F76" s="103">
        <f t="shared" si="3"/>
        <v>22417428.87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611057624.99</v>
      </c>
      <c r="D78" s="75">
        <f>SUM(D79:D86)</f>
        <v>0</v>
      </c>
      <c r="E78" s="75">
        <f>SUM(E79:E86)</f>
        <v>0</v>
      </c>
      <c r="F78" s="105">
        <f t="shared" si="3"/>
        <v>611057624.99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181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182</v>
      </c>
      <c r="C83" s="81">
        <v>5858484.81</v>
      </c>
      <c r="D83" s="81">
        <v>0</v>
      </c>
      <c r="E83" s="81">
        <v>0</v>
      </c>
      <c r="F83" s="103">
        <f t="shared" si="3"/>
        <v>5858484.81</v>
      </c>
    </row>
    <row r="84" spans="1:6" s="79" customFormat="1" ht="15">
      <c r="A84" s="108"/>
      <c r="B84" s="118" t="s">
        <v>178</v>
      </c>
      <c r="C84" s="81">
        <v>428005339.18</v>
      </c>
      <c r="D84" s="81">
        <v>0</v>
      </c>
      <c r="E84" s="81">
        <v>0</v>
      </c>
      <c r="F84" s="103">
        <f t="shared" si="3"/>
        <v>428005339.18</v>
      </c>
    </row>
    <row r="85" spans="1:6" s="79" customFormat="1" ht="15">
      <c r="A85" s="108"/>
      <c r="B85" s="101" t="s">
        <v>183</v>
      </c>
      <c r="C85" s="81">
        <v>177193801</v>
      </c>
      <c r="D85" s="81">
        <v>0</v>
      </c>
      <c r="E85" s="81">
        <v>0</v>
      </c>
      <c r="F85" s="103">
        <f t="shared" si="3"/>
        <v>177193801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190</v>
      </c>
      <c r="B89" s="76" t="s">
        <v>187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210</v>
      </c>
      <c r="B90" s="112" t="s">
        <v>189</v>
      </c>
      <c r="C90" s="113">
        <f>+C44-C67+C88-C89</f>
        <v>121498845.77000046</v>
      </c>
      <c r="D90" s="113">
        <f>+D44-D67+D88-D89</f>
        <v>-44057874.54000008</v>
      </c>
      <c r="E90" s="113">
        <f>+E44-E67+E88-E89</f>
        <v>1154007062.81</v>
      </c>
      <c r="F90" s="114">
        <f>SUM(C90:E90)</f>
        <v>1231448034.0400004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1.9073486328125E-06</v>
      </c>
      <c r="D93" s="77">
        <f>D43+D90</f>
        <v>2.384185791015625E-07</v>
      </c>
      <c r="E93" s="77">
        <f>E43+E90</f>
        <v>0</v>
      </c>
      <c r="F93" s="77">
        <f>SUM(C93:E93)</f>
        <v>2.1457672119140625E-06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2015-09-18T17:49:05Z</dcterms:modified>
  <cp:category/>
  <cp:version/>
  <cp:contentType/>
  <cp:contentStatus/>
</cp:coreProperties>
</file>